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975" activeTab="0"/>
  </bookViews>
  <sheets>
    <sheet name="FY22" sheetId="1" r:id="rId1"/>
  </sheets>
  <definedNames/>
  <calcPr fullCalcOnLoad="1"/>
</workbook>
</file>

<file path=xl/sharedStrings.xml><?xml version="1.0" encoding="utf-8"?>
<sst xmlns="http://schemas.openxmlformats.org/spreadsheetml/2006/main" count="79" uniqueCount="35">
  <si>
    <t>Updated:</t>
  </si>
  <si>
    <t>* 0.25 &amp; 0.33: only 1/2 of tuition is covered, but receives insurance benefits</t>
  </si>
  <si>
    <t>* 0.50: 100% tuition covered and receives benefits</t>
  </si>
  <si>
    <t>due to Affordable Care Act, the most a GTA can work is 0.66 FTE</t>
  </si>
  <si>
    <t>=</t>
  </si>
  <si>
    <t>Fall</t>
  </si>
  <si>
    <t>Increase by 8%/yr</t>
  </si>
  <si>
    <t>Spring</t>
  </si>
  <si>
    <t>Total</t>
  </si>
  <si>
    <t>&lt;0.50 FTE</t>
  </si>
  <si>
    <t>Starting in FY16, MUST ADD Tuition Remission Charge*:</t>
  </si>
  <si>
    <t>* this will either be paid by the grant or by the department</t>
  </si>
  <si>
    <t>Tuition R</t>
  </si>
  <si>
    <t>Title</t>
  </si>
  <si>
    <t>1 semester</t>
  </si>
  <si>
    <t>2 semesters</t>
  </si>
  <si>
    <t>* The Graduate College allows GAs to be budgeted for the following FTE during the academic year: 0.25, 0.33, 0.50, 0.66</t>
  </si>
  <si>
    <t>Stipend Only</t>
  </si>
  <si>
    <t>Stipend + ERE</t>
  </si>
  <si>
    <t>ERE rate</t>
  </si>
  <si>
    <r>
      <t>Stipend + ERE + IDC</t>
    </r>
    <r>
      <rPr>
        <vertAlign val="superscript"/>
        <sz val="10"/>
        <color indexed="9"/>
        <rFont val="Calibri"/>
        <family val="2"/>
      </rPr>
      <t>3</t>
    </r>
  </si>
  <si>
    <r>
      <t>IDC rate</t>
    </r>
    <r>
      <rPr>
        <b/>
        <vertAlign val="superscript"/>
        <sz val="10"/>
        <color indexed="9"/>
        <rFont val="Calibri"/>
        <family val="2"/>
      </rPr>
      <t>2</t>
    </r>
  </si>
  <si>
    <t>IDC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</si>
  <si>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There is no tuition remission in the summer; if paid over the summer, stipend is supplemental compensation calculated by multiplying the academic base rate by the 0.00072 hourly multiplier by 464 hours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</si>
  <si>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This IDC is based on on-campus research; you can substitute your actual IDC into cell F37 to calculate the total graduate stipend support based on a different IDC</t>
    </r>
  </si>
  <si>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IDC is calcuated based on any expense that posts to the sponsored account; therefore, IDC would be charged to salary, ERE, and tuition remission</t>
    </r>
  </si>
  <si>
    <r>
      <rPr>
        <b/>
        <i/>
        <sz val="10"/>
        <color indexed="10"/>
        <rFont val="Arial"/>
        <family val="2"/>
      </rPr>
      <t>Graduate Associate</t>
    </r>
    <r>
      <rPr>
        <b/>
        <i/>
        <sz val="10"/>
        <rFont val="Arial"/>
        <family val="2"/>
      </rPr>
      <t xml:space="preserve"> - Ph.D. Candidate (finished with all but Dissertation)</t>
    </r>
  </si>
  <si>
    <t>May 2021</t>
  </si>
  <si>
    <r>
      <rPr>
        <b/>
        <i/>
        <sz val="10"/>
        <color indexed="10"/>
        <rFont val="Arial"/>
        <family val="2"/>
      </rPr>
      <t>Graduate Assistant</t>
    </r>
    <r>
      <rPr>
        <b/>
        <i/>
        <sz val="10"/>
        <rFont val="Arial"/>
        <family val="2"/>
      </rPr>
      <t xml:space="preserve"> - Master's Student</t>
    </r>
  </si>
  <si>
    <t>NSW Graduate Stipend Rates - FY22</t>
  </si>
  <si>
    <r>
      <t>summer</t>
    </r>
    <r>
      <rPr>
        <b/>
        <vertAlign val="superscript"/>
        <sz val="10"/>
        <rFont val="Arial"/>
        <family val="2"/>
      </rPr>
      <t>1</t>
    </r>
  </si>
  <si>
    <t xml:space="preserve">FY22 </t>
  </si>
  <si>
    <t>&gt;0.50 FTE</t>
  </si>
  <si>
    <r>
      <rPr>
        <b/>
        <i/>
        <sz val="10"/>
        <color indexed="10"/>
        <rFont val="Arial"/>
        <family val="2"/>
      </rPr>
      <t>Graduate Assistant</t>
    </r>
    <r>
      <rPr>
        <b/>
        <i/>
        <sz val="10"/>
        <rFont val="Arial"/>
        <family val="2"/>
      </rPr>
      <t xml:space="preserve"> - Master's Student</t>
    </r>
  </si>
  <si>
    <r>
      <rPr>
        <b/>
        <i/>
        <sz val="10"/>
        <color indexed="10"/>
        <rFont val="Arial"/>
        <family val="2"/>
      </rPr>
      <t>Graduate Associate</t>
    </r>
    <r>
      <rPr>
        <b/>
        <i/>
        <sz val="10"/>
        <rFont val="Arial"/>
        <family val="2"/>
      </rPr>
      <t xml:space="preserve"> - Ph.D. Candidate (finished with all but Dissertation)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</si>
</sst>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"/>
    <numFmt numFmtId="166" formatCode="&quot;$&quot;#,##0"/>
    <numFmt numFmtId="167" formatCode="0.0%"/>
    <numFmt numFmtId="168" formatCode="&quot;$&quot;#,##0.0"/>
  </numFmts>
  <fonts count="5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vertAlign val="superscript"/>
      <sz val="10"/>
      <color indexed="9"/>
      <name val="Calibri"/>
      <family val="2"/>
    </font>
    <font>
      <b/>
      <vertAlign val="superscript"/>
      <sz val="10"/>
      <color indexed="9"/>
      <name val="Calibri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Calibri"/>
      <family val="2"/>
    </font>
    <font>
      <b/>
      <i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9" tint="0.3998799920082092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33" borderId="0" xfId="0" applyFont="1" applyFill="1" applyAlignment="1" quotePrefix="1">
      <alignment horizontal="right"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54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6" fontId="0" fillId="2" borderId="14" xfId="0" applyNumberFormat="1" applyFill="1" applyBorder="1" applyAlignment="1">
      <alignment/>
    </xf>
    <xf numFmtId="0" fontId="0" fillId="2" borderId="15" xfId="0" applyFont="1" applyFill="1" applyBorder="1" applyAlignment="1">
      <alignment horizontal="right"/>
    </xf>
    <xf numFmtId="6" fontId="0" fillId="2" borderId="15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3" fillId="35" borderId="14" xfId="0" applyFont="1" applyFill="1" applyBorder="1" applyAlignment="1">
      <alignment horizontal="right"/>
    </xf>
    <xf numFmtId="0" fontId="3" fillId="35" borderId="0" xfId="0" applyFont="1" applyFill="1" applyBorder="1" applyAlignment="1">
      <alignment horizontal="right"/>
    </xf>
    <xf numFmtId="6" fontId="3" fillId="35" borderId="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0" fillId="36" borderId="16" xfId="0" applyFill="1" applyBorder="1" applyAlignment="1">
      <alignment/>
    </xf>
    <xf numFmtId="6" fontId="0" fillId="36" borderId="17" xfId="0" applyNumberFormat="1" applyFill="1" applyBorder="1" applyAlignment="1">
      <alignment/>
    </xf>
    <xf numFmtId="0" fontId="0" fillId="36" borderId="18" xfId="0" applyFill="1" applyBorder="1" applyAlignment="1">
      <alignment/>
    </xf>
    <xf numFmtId="0" fontId="55" fillId="36" borderId="19" xfId="0" applyFont="1" applyFill="1" applyBorder="1" applyAlignment="1">
      <alignment/>
    </xf>
    <xf numFmtId="0" fontId="56" fillId="36" borderId="16" xfId="0" applyFont="1" applyFill="1" applyBorder="1" applyAlignment="1">
      <alignment/>
    </xf>
    <xf numFmtId="0" fontId="55" fillId="36" borderId="16" xfId="0" applyFont="1" applyFill="1" applyBorder="1" applyAlignment="1">
      <alignment/>
    </xf>
    <xf numFmtId="167" fontId="56" fillId="36" borderId="17" xfId="0" applyNumberFormat="1" applyFont="1" applyFill="1" applyBorder="1" applyAlignment="1">
      <alignment/>
    </xf>
    <xf numFmtId="6" fontId="56" fillId="36" borderId="17" xfId="0" applyNumberFormat="1" applyFont="1" applyFill="1" applyBorder="1" applyAlignment="1">
      <alignment/>
    </xf>
    <xf numFmtId="0" fontId="56" fillId="36" borderId="18" xfId="0" applyFont="1" applyFill="1" applyBorder="1" applyAlignment="1">
      <alignment/>
    </xf>
    <xf numFmtId="0" fontId="55" fillId="36" borderId="20" xfId="0" applyFont="1" applyFill="1" applyBorder="1" applyAlignment="1">
      <alignment/>
    </xf>
    <xf numFmtId="0" fontId="56" fillId="36" borderId="0" xfId="0" applyFont="1" applyFill="1" applyAlignment="1">
      <alignment/>
    </xf>
    <xf numFmtId="0" fontId="56" fillId="36" borderId="14" xfId="0" applyFont="1" applyFill="1" applyBorder="1" applyAlignment="1">
      <alignment/>
    </xf>
    <xf numFmtId="0" fontId="56" fillId="36" borderId="21" xfId="0" applyFont="1" applyFill="1" applyBorder="1" applyAlignment="1">
      <alignment/>
    </xf>
    <xf numFmtId="6" fontId="57" fillId="36" borderId="1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8" fillId="36" borderId="16" xfId="0" applyFont="1" applyFill="1" applyBorder="1" applyAlignment="1">
      <alignment/>
    </xf>
    <xf numFmtId="0" fontId="58" fillId="36" borderId="19" xfId="0" applyFont="1" applyFill="1" applyBorder="1" applyAlignment="1">
      <alignment/>
    </xf>
    <xf numFmtId="10" fontId="56" fillId="36" borderId="16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37" borderId="0" xfId="0" applyFill="1" applyAlignment="1">
      <alignment/>
    </xf>
    <xf numFmtId="0" fontId="56" fillId="36" borderId="0" xfId="0" applyFont="1" applyFill="1" applyAlignment="1">
      <alignment/>
    </xf>
    <xf numFmtId="0" fontId="0" fillId="38" borderId="22" xfId="0" applyFill="1" applyBorder="1" applyAlignment="1">
      <alignment/>
    </xf>
    <xf numFmtId="2" fontId="0" fillId="38" borderId="22" xfId="0" applyNumberFormat="1" applyFill="1" applyBorder="1" applyAlignment="1">
      <alignment/>
    </xf>
    <xf numFmtId="166" fontId="0" fillId="39" borderId="0" xfId="0" applyNumberFormat="1" applyFill="1" applyAlignment="1">
      <alignment/>
    </xf>
    <xf numFmtId="166" fontId="0" fillId="38" borderId="21" xfId="0" applyNumberFormat="1" applyFill="1" applyBorder="1" applyAlignment="1">
      <alignment/>
    </xf>
    <xf numFmtId="166" fontId="0" fillId="34" borderId="21" xfId="0" applyNumberFormat="1" applyFill="1" applyBorder="1" applyAlignment="1">
      <alignment/>
    </xf>
    <xf numFmtId="0" fontId="56" fillId="36" borderId="18" xfId="0" applyFont="1" applyFill="1" applyBorder="1" applyAlignment="1">
      <alignment/>
    </xf>
    <xf numFmtId="166" fontId="0" fillId="33" borderId="0" xfId="0" applyNumberFormat="1" applyFill="1" applyAlignment="1">
      <alignment/>
    </xf>
    <xf numFmtId="0" fontId="0" fillId="36" borderId="18" xfId="0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7" borderId="0" xfId="0" applyFill="1" applyAlignment="1">
      <alignment/>
    </xf>
    <xf numFmtId="0" fontId="0" fillId="37" borderId="22" xfId="0" applyFill="1" applyBorder="1" applyAlignment="1">
      <alignment/>
    </xf>
    <xf numFmtId="166" fontId="0" fillId="37" borderId="0" xfId="0" applyNumberFormat="1" applyFill="1" applyAlignment="1">
      <alignment/>
    </xf>
    <xf numFmtId="166" fontId="0" fillId="37" borderId="21" xfId="0" applyNumberFormat="1" applyFill="1" applyBorder="1" applyAlignment="1">
      <alignment/>
    </xf>
    <xf numFmtId="166" fontId="0" fillId="37" borderId="20" xfId="0" applyNumberFormat="1" applyFill="1" applyBorder="1" applyAlignment="1">
      <alignment/>
    </xf>
    <xf numFmtId="1" fontId="1" fillId="34" borderId="1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34" borderId="11" xfId="0" applyFont="1" applyFill="1" applyBorder="1" applyAlignment="1">
      <alignment horizontal="right"/>
    </xf>
    <xf numFmtId="0" fontId="0" fillId="34" borderId="0" xfId="0" applyFont="1" applyFill="1" applyAlignment="1">
      <alignment horizontal="right"/>
    </xf>
    <xf numFmtId="1" fontId="1" fillId="34" borderId="23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0" fontId="1" fillId="34" borderId="23" xfId="0" applyFont="1" applyFill="1" applyBorder="1" applyAlignment="1">
      <alignment horizontal="right"/>
    </xf>
    <xf numFmtId="6" fontId="0" fillId="34" borderId="14" xfId="0" applyNumberForma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2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13.00390625" style="0" customWidth="1"/>
    <col min="2" max="2" width="8.28125" style="0" customWidth="1"/>
    <col min="3" max="4" width="8.140625" style="0" customWidth="1"/>
    <col min="5" max="5" width="9.28125" style="0" customWidth="1"/>
    <col min="6" max="6" width="9.00390625" style="0" customWidth="1"/>
    <col min="7" max="8" width="8.421875" style="0" customWidth="1"/>
    <col min="9" max="9" width="8.8515625" style="0" bestFit="1" customWidth="1"/>
    <col min="10" max="10" width="8.421875" style="0" customWidth="1"/>
    <col min="11" max="13" width="8.7109375" style="0" customWidth="1"/>
    <col min="14" max="14" width="10.7109375" style="69" customWidth="1"/>
    <col min="15" max="15" width="10.7109375" style="58" customWidth="1"/>
    <col min="17" max="17" width="7.8515625" style="0" customWidth="1"/>
    <col min="20" max="20" width="16.7109375" style="0" customWidth="1"/>
    <col min="21" max="21" width="9.7109375" style="0" bestFit="1" customWidth="1"/>
    <col min="24" max="24" width="16.57421875" style="0" bestFit="1" customWidth="1"/>
    <col min="26" max="26" width="17.00390625" style="0" customWidth="1"/>
    <col min="27" max="27" width="15.28125" style="0" customWidth="1"/>
  </cols>
  <sheetData>
    <row r="1" spans="1:17" ht="20.25">
      <c r="A1" s="3" t="s">
        <v>29</v>
      </c>
      <c r="P1" s="5" t="s">
        <v>0</v>
      </c>
      <c r="Q1" s="6" t="s">
        <v>27</v>
      </c>
    </row>
    <row r="2" ht="12.75">
      <c r="A2" s="4"/>
    </row>
    <row r="3" spans="1:17" ht="12.75">
      <c r="A3" s="43" t="s">
        <v>17</v>
      </c>
      <c r="B3" s="44"/>
      <c r="C3" s="44"/>
      <c r="D3" s="44"/>
      <c r="E3" s="45"/>
      <c r="F3" s="44"/>
      <c r="G3" s="44"/>
      <c r="H3" s="44"/>
      <c r="I3" s="45"/>
      <c r="J3" s="44"/>
      <c r="K3" s="44"/>
      <c r="L3" s="44"/>
      <c r="M3" s="45"/>
      <c r="N3" s="46"/>
      <c r="O3" s="59"/>
      <c r="Q3" t="s">
        <v>1</v>
      </c>
    </row>
    <row r="4" spans="1:17" ht="12.75">
      <c r="A4" s="33" t="s">
        <v>13</v>
      </c>
      <c r="B4" s="1">
        <v>0.25</v>
      </c>
      <c r="C4" s="8" t="s">
        <v>12</v>
      </c>
      <c r="D4" s="8"/>
      <c r="E4" s="19" t="s">
        <v>8</v>
      </c>
      <c r="F4" s="1">
        <v>0.33</v>
      </c>
      <c r="G4" s="8" t="s">
        <v>12</v>
      </c>
      <c r="H4" s="8"/>
      <c r="I4" s="19" t="s">
        <v>8</v>
      </c>
      <c r="J4" s="1">
        <v>0.5</v>
      </c>
      <c r="K4" s="8" t="s">
        <v>12</v>
      </c>
      <c r="L4" s="8"/>
      <c r="M4" s="20" t="s">
        <v>8</v>
      </c>
      <c r="N4" s="70">
        <v>0.66</v>
      </c>
      <c r="O4" s="61">
        <v>1</v>
      </c>
      <c r="Q4" t="s">
        <v>2</v>
      </c>
    </row>
    <row r="5" spans="1:15" ht="12.75">
      <c r="A5" s="82" t="s">
        <v>28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7" ht="12.75">
      <c r="A6" s="2" t="s">
        <v>14</v>
      </c>
      <c r="B6" s="21">
        <f>+O6*$B$4</f>
        <v>6045.125</v>
      </c>
      <c r="C6" s="21">
        <f>+T$14</f>
        <v>3026.5</v>
      </c>
      <c r="D6" s="21"/>
      <c r="E6" s="18">
        <f>SUM(B6:C6)</f>
        <v>9071.625</v>
      </c>
      <c r="F6" s="21">
        <f>+O6*$F$4</f>
        <v>7979.5650000000005</v>
      </c>
      <c r="G6" s="21">
        <f>+$T$14</f>
        <v>3026.5</v>
      </c>
      <c r="H6" s="21"/>
      <c r="I6" s="18">
        <f>SUM(F6:G6)</f>
        <v>11006.065</v>
      </c>
      <c r="J6" s="21">
        <f>+O6*$J$4</f>
        <v>12090.25</v>
      </c>
      <c r="K6" s="21">
        <f>+$R$14</f>
        <v>6053</v>
      </c>
      <c r="L6" s="21"/>
      <c r="M6" s="18">
        <f>SUM(J6:K6)</f>
        <v>18143.25</v>
      </c>
      <c r="N6" s="71">
        <f>+O6*$N$4</f>
        <v>15959.130000000001</v>
      </c>
      <c r="O6" s="62">
        <f>+O7/2</f>
        <v>24180.5</v>
      </c>
      <c r="Q6" s="32" t="s">
        <v>16</v>
      </c>
    </row>
    <row r="7" spans="1:18" ht="12.75">
      <c r="A7" s="2" t="s">
        <v>15</v>
      </c>
      <c r="B7" s="21">
        <f>+O7*$B$4</f>
        <v>12090.25</v>
      </c>
      <c r="C7" s="21">
        <f>+$T$16</f>
        <v>6053</v>
      </c>
      <c r="D7" s="21"/>
      <c r="E7" s="18">
        <f>SUM(B7:C7)</f>
        <v>18143.25</v>
      </c>
      <c r="F7" s="21">
        <f>+O7*$F$4</f>
        <v>15959.130000000001</v>
      </c>
      <c r="G7" s="21">
        <f>+$T$16</f>
        <v>6053</v>
      </c>
      <c r="H7" s="21"/>
      <c r="I7" s="18">
        <f>SUM(F7:G7)</f>
        <v>22012.13</v>
      </c>
      <c r="J7" s="21">
        <f>+O7*$J$4</f>
        <v>24180.5</v>
      </c>
      <c r="K7" s="21">
        <f>+$R$16</f>
        <v>12106</v>
      </c>
      <c r="L7" s="21"/>
      <c r="M7" s="18">
        <f>SUM(J7:K7)</f>
        <v>36286.5</v>
      </c>
      <c r="N7" s="72">
        <f>+O7*$N$4</f>
        <v>31918.260000000002</v>
      </c>
      <c r="O7" s="64">
        <v>48361</v>
      </c>
      <c r="Q7" s="7" t="s">
        <v>4</v>
      </c>
      <c r="R7" s="5" t="s">
        <v>3</v>
      </c>
    </row>
    <row r="8" spans="1:15" ht="14.25">
      <c r="A8" s="2" t="s">
        <v>30</v>
      </c>
      <c r="B8" s="21">
        <f>+O8*$B$4</f>
        <v>4039.1107200000006</v>
      </c>
      <c r="C8" s="21"/>
      <c r="D8" s="21"/>
      <c r="E8" s="18">
        <f>SUM(B8:C8)</f>
        <v>4039.1107200000006</v>
      </c>
      <c r="F8" s="21">
        <f>+O8*$F$4</f>
        <v>5331.626150400001</v>
      </c>
      <c r="G8" s="21"/>
      <c r="H8" s="21"/>
      <c r="I8" s="18">
        <f>SUM(F8:G8)</f>
        <v>5331.626150400001</v>
      </c>
      <c r="J8" s="21">
        <f>+O8*$J$4</f>
        <v>8078.221440000001</v>
      </c>
      <c r="K8" s="21"/>
      <c r="L8" s="21"/>
      <c r="M8" s="18">
        <f>SUM(J8:K8)</f>
        <v>8078.221440000001</v>
      </c>
      <c r="N8" s="72">
        <f>+O8*$N$4</f>
        <v>10663.252300800003</v>
      </c>
      <c r="O8" s="63">
        <f>+O7*0.00072*464</f>
        <v>16156.442880000002</v>
      </c>
    </row>
    <row r="9" spans="1:27" ht="12.75">
      <c r="A9" s="23"/>
      <c r="B9" s="22"/>
      <c r="C9" s="22"/>
      <c r="D9" s="22"/>
      <c r="E9" s="18"/>
      <c r="F9" s="22"/>
      <c r="G9" s="22"/>
      <c r="H9" s="22"/>
      <c r="I9" s="18"/>
      <c r="J9" s="22"/>
      <c r="K9" s="22"/>
      <c r="L9" s="22"/>
      <c r="M9" s="18"/>
      <c r="N9" s="72"/>
      <c r="O9" s="63"/>
      <c r="Z9" s="48"/>
      <c r="AA9" s="9"/>
    </row>
    <row r="10" spans="1:27" ht="12.75">
      <c r="A10" s="82" t="s">
        <v>26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3"/>
      <c r="Z10" s="48"/>
      <c r="AA10" s="9"/>
    </row>
    <row r="11" spans="1:27" ht="12.75">
      <c r="A11" s="2" t="s">
        <v>14</v>
      </c>
      <c r="B11" s="21">
        <f>+O11*$B$4</f>
        <v>6814.375</v>
      </c>
      <c r="C11" s="21">
        <f>+T$14</f>
        <v>3026.5</v>
      </c>
      <c r="D11" s="21"/>
      <c r="E11" s="18">
        <f>SUM(B11:C11)</f>
        <v>9840.875</v>
      </c>
      <c r="F11" s="21">
        <f>+O11*$F$4</f>
        <v>8994.975</v>
      </c>
      <c r="G11" s="21">
        <f>+$T$14</f>
        <v>3026.5</v>
      </c>
      <c r="H11" s="21"/>
      <c r="I11" s="18">
        <f>SUM(F11:G11)</f>
        <v>12021.475</v>
      </c>
      <c r="J11" s="21">
        <f>+O11*$J$4</f>
        <v>13628.75</v>
      </c>
      <c r="K11" s="21">
        <f>+$R$14</f>
        <v>6053</v>
      </c>
      <c r="L11" s="21"/>
      <c r="M11" s="18">
        <f>SUM(J11:K11)</f>
        <v>19681.75</v>
      </c>
      <c r="N11" s="71">
        <f>+O11*$N$4</f>
        <v>17989.95</v>
      </c>
      <c r="O11" s="63">
        <f>+O12/2</f>
        <v>27257.5</v>
      </c>
      <c r="Q11" s="12" t="s">
        <v>10</v>
      </c>
      <c r="R11" s="11"/>
      <c r="S11" s="11"/>
      <c r="T11" s="11"/>
      <c r="U11" s="11"/>
      <c r="V11" s="9"/>
      <c r="W11" s="9"/>
      <c r="X11" s="9"/>
      <c r="Y11" s="9"/>
      <c r="Z11" s="49"/>
      <c r="AA11" s="9"/>
    </row>
    <row r="12" spans="1:27" ht="12.75">
      <c r="A12" s="2" t="s">
        <v>15</v>
      </c>
      <c r="B12" s="21">
        <f>+O12*$B$4</f>
        <v>13628.75</v>
      </c>
      <c r="C12" s="21">
        <f>+$T$16</f>
        <v>6053</v>
      </c>
      <c r="D12" s="21"/>
      <c r="E12" s="18">
        <f>SUM(B12:C12)</f>
        <v>19681.75</v>
      </c>
      <c r="F12" s="21">
        <f>+O12*$F$4</f>
        <v>17989.95</v>
      </c>
      <c r="G12" s="21">
        <f>+$T$16</f>
        <v>6053</v>
      </c>
      <c r="H12" s="21"/>
      <c r="I12" s="18">
        <f>SUM(F12:G12)</f>
        <v>24042.95</v>
      </c>
      <c r="J12" s="21">
        <f>+O12*$J$4</f>
        <v>27257.5</v>
      </c>
      <c r="K12" s="21">
        <f>+$R$16</f>
        <v>12106</v>
      </c>
      <c r="L12" s="21"/>
      <c r="M12" s="18">
        <f>SUM(J12:K12)</f>
        <v>39363.5</v>
      </c>
      <c r="N12" s="72">
        <f>+O12*$N$4</f>
        <v>35979.9</v>
      </c>
      <c r="O12" s="64">
        <v>54515</v>
      </c>
      <c r="Q12" s="10" t="s">
        <v>32</v>
      </c>
      <c r="R12" s="11"/>
      <c r="S12" s="11"/>
      <c r="T12" s="77" t="s">
        <v>9</v>
      </c>
      <c r="U12" s="11"/>
      <c r="V12" s="9"/>
      <c r="W12" s="9"/>
      <c r="X12" s="9"/>
      <c r="Y12" s="9"/>
      <c r="Z12" s="49"/>
      <c r="AA12" s="9"/>
    </row>
    <row r="13" spans="1:25" ht="14.25">
      <c r="A13" s="2" t="s">
        <v>30</v>
      </c>
      <c r="B13" s="21">
        <f>+O13*$B$4</f>
        <v>4553.0928</v>
      </c>
      <c r="C13" s="21"/>
      <c r="D13" s="21"/>
      <c r="E13" s="18">
        <f>SUM(B13:C13)</f>
        <v>4553.0928</v>
      </c>
      <c r="F13" s="21">
        <f>+O13*$F$4</f>
        <v>6010.082496000001</v>
      </c>
      <c r="G13" s="21"/>
      <c r="H13" s="21"/>
      <c r="I13" s="18">
        <f>SUM(F13:G13)</f>
        <v>6010.082496000001</v>
      </c>
      <c r="J13" s="21">
        <f>+O13*$J$4</f>
        <v>9106.1856</v>
      </c>
      <c r="K13" s="21"/>
      <c r="L13" s="21"/>
      <c r="M13" s="18">
        <f>SUM(J13:K13)</f>
        <v>9106.1856</v>
      </c>
      <c r="N13" s="72">
        <f>+O13*$N$4</f>
        <v>12020.164992000002</v>
      </c>
      <c r="O13" s="63">
        <f>+O12*0.00072*464</f>
        <v>18212.3712</v>
      </c>
      <c r="Q13" s="13"/>
      <c r="R13" s="80" t="s">
        <v>31</v>
      </c>
      <c r="S13" s="15"/>
      <c r="T13" s="76" t="s">
        <v>31</v>
      </c>
      <c r="U13" s="11"/>
      <c r="V13" s="49"/>
      <c r="W13" s="9"/>
      <c r="X13" s="9"/>
      <c r="Y13" s="9"/>
    </row>
    <row r="14" spans="1:25" ht="13.5" thickBot="1">
      <c r="A14" s="5"/>
      <c r="B14" s="21"/>
      <c r="C14" s="21"/>
      <c r="D14" s="21"/>
      <c r="E14" s="18"/>
      <c r="F14" s="21"/>
      <c r="G14" s="21"/>
      <c r="H14" s="21"/>
      <c r="I14" s="18"/>
      <c r="J14" s="21"/>
      <c r="K14" s="21"/>
      <c r="L14" s="21"/>
      <c r="M14" s="18"/>
      <c r="N14" s="72"/>
      <c r="O14" s="63"/>
      <c r="Q14" s="14" t="s">
        <v>5</v>
      </c>
      <c r="R14" s="78">
        <v>6053</v>
      </c>
      <c r="S14" s="16" t="s">
        <v>5</v>
      </c>
      <c r="T14" s="74">
        <v>3026.5</v>
      </c>
      <c r="U14" s="11"/>
      <c r="V14" s="48"/>
      <c r="W14" s="9"/>
      <c r="X14" s="9"/>
      <c r="Y14" s="9"/>
    </row>
    <row r="15" spans="1:25" ht="12.75">
      <c r="A15" s="37" t="s">
        <v>18</v>
      </c>
      <c r="B15" s="38"/>
      <c r="C15" s="51" t="s">
        <v>19</v>
      </c>
      <c r="D15" s="39"/>
      <c r="E15" s="40">
        <v>0.127</v>
      </c>
      <c r="F15" s="38"/>
      <c r="G15" s="38"/>
      <c r="H15" s="38"/>
      <c r="I15" s="41"/>
      <c r="J15" s="38"/>
      <c r="K15" s="38"/>
      <c r="L15" s="38"/>
      <c r="M15" s="41"/>
      <c r="N15" s="42"/>
      <c r="O15" s="65"/>
      <c r="Q15" s="14" t="s">
        <v>7</v>
      </c>
      <c r="R15" s="78">
        <v>6053</v>
      </c>
      <c r="S15" s="16" t="s">
        <v>7</v>
      </c>
      <c r="T15" s="74">
        <v>3026.5</v>
      </c>
      <c r="U15" s="11"/>
      <c r="V15" s="48"/>
      <c r="W15" s="9"/>
      <c r="X15" s="9"/>
      <c r="Y15" s="9"/>
    </row>
    <row r="16" spans="1:25" ht="12.75">
      <c r="A16" s="33" t="s">
        <v>13</v>
      </c>
      <c r="B16" s="1">
        <v>0.25</v>
      </c>
      <c r="C16" s="8" t="s">
        <v>12</v>
      </c>
      <c r="D16" s="8"/>
      <c r="E16" s="20" t="s">
        <v>8</v>
      </c>
      <c r="F16" s="1">
        <v>0.33</v>
      </c>
      <c r="G16" s="8" t="s">
        <v>12</v>
      </c>
      <c r="H16" s="8"/>
      <c r="I16" s="19" t="s">
        <v>8</v>
      </c>
      <c r="J16" s="1">
        <v>0.5</v>
      </c>
      <c r="K16" s="8" t="s">
        <v>12</v>
      </c>
      <c r="L16" s="8"/>
      <c r="M16" s="20" t="s">
        <v>8</v>
      </c>
      <c r="N16" s="70"/>
      <c r="O16" s="60">
        <v>100</v>
      </c>
      <c r="Q16" s="14" t="s">
        <v>8</v>
      </c>
      <c r="R16" s="79">
        <f>SUM(R14:R15)</f>
        <v>12106</v>
      </c>
      <c r="S16" s="16" t="s">
        <v>8</v>
      </c>
      <c r="T16" s="74">
        <f>SUM(T14:T15)</f>
        <v>6053</v>
      </c>
      <c r="U16" s="11"/>
      <c r="V16" s="9"/>
      <c r="W16" s="9"/>
      <c r="X16" s="9"/>
      <c r="Y16" s="9"/>
    </row>
    <row r="17" spans="1:25" ht="12.75">
      <c r="A17" s="82" t="s">
        <v>33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Q17" s="29"/>
      <c r="R17" s="30"/>
      <c r="S17" s="30"/>
      <c r="T17" s="17"/>
      <c r="U17" s="29"/>
      <c r="V17" s="75"/>
      <c r="W17" s="75"/>
      <c r="X17" s="48"/>
      <c r="Y17" s="9"/>
    </row>
    <row r="18" spans="1:25" ht="12.75">
      <c r="A18" s="2" t="s">
        <v>14</v>
      </c>
      <c r="B18" s="21">
        <f>+$B$6+($B$6*$E$15)</f>
        <v>6812.855875</v>
      </c>
      <c r="C18" s="21">
        <f>+T$14</f>
        <v>3026.5</v>
      </c>
      <c r="D18" s="21"/>
      <c r="E18" s="18">
        <f>SUM(B18:C18)</f>
        <v>9839.355875000001</v>
      </c>
      <c r="F18" s="21">
        <f>+$F$6+($F$6*$E$15)</f>
        <v>8992.969755</v>
      </c>
      <c r="G18" s="21">
        <f>+$T$14</f>
        <v>3026.5</v>
      </c>
      <c r="H18" s="21"/>
      <c r="I18" s="18">
        <f>SUM(F18:G18)</f>
        <v>12019.469755</v>
      </c>
      <c r="J18" s="21">
        <f>+$J$6+($J$6*$E$15)</f>
        <v>13625.71175</v>
      </c>
      <c r="K18" s="21">
        <f>+$R$14</f>
        <v>6053</v>
      </c>
      <c r="L18" s="21"/>
      <c r="M18" s="18">
        <f>SUM(J18:K18)</f>
        <v>19678.711750000002</v>
      </c>
      <c r="N18" s="73"/>
      <c r="O18" s="66">
        <f>+$O$6+($O$6*$E$15)</f>
        <v>27251.4235</v>
      </c>
      <c r="Q18" s="10" t="s">
        <v>11</v>
      </c>
      <c r="R18" s="11"/>
      <c r="S18" s="11"/>
      <c r="T18" s="31"/>
      <c r="U18" s="11"/>
      <c r="V18" s="9"/>
      <c r="W18" s="9"/>
      <c r="X18" s="9"/>
      <c r="Y18" s="9"/>
    </row>
    <row r="19" spans="1:24" ht="12.75">
      <c r="A19" s="2" t="s">
        <v>15</v>
      </c>
      <c r="B19" s="21">
        <f>+$B$7+($B$7*$E$15)</f>
        <v>13625.71175</v>
      </c>
      <c r="C19" s="21">
        <f>+$T$16</f>
        <v>6053</v>
      </c>
      <c r="D19" s="21"/>
      <c r="E19" s="18">
        <f>SUM(B19:C19)</f>
        <v>19678.711750000002</v>
      </c>
      <c r="F19" s="21">
        <f>+$F$7+($F$7*$E$15)</f>
        <v>17985.93951</v>
      </c>
      <c r="G19" s="21">
        <f>+$T$16</f>
        <v>6053</v>
      </c>
      <c r="H19" s="21"/>
      <c r="I19" s="18">
        <f>SUM(F19:G19)</f>
        <v>24038.93951</v>
      </c>
      <c r="J19" s="21">
        <f>+$J$7+($J$7*$E$15)</f>
        <v>27251.4235</v>
      </c>
      <c r="K19" s="21">
        <f>+$R$16</f>
        <v>12106</v>
      </c>
      <c r="L19" s="21"/>
      <c r="M19" s="81">
        <f>SUM(J19:K19)</f>
        <v>39357.423500000004</v>
      </c>
      <c r="N19" s="72"/>
      <c r="O19" s="63">
        <f>+$O$7+($O$7*$E$15)</f>
        <v>54502.847</v>
      </c>
      <c r="X19" s="50" t="s">
        <v>6</v>
      </c>
    </row>
    <row r="20" spans="1:24" ht="14.25">
      <c r="A20" s="2" t="s">
        <v>30</v>
      </c>
      <c r="B20" s="21">
        <f>+$B$8+($B$8*$E$15)</f>
        <v>4552.077781440001</v>
      </c>
      <c r="C20" s="21"/>
      <c r="D20" s="21"/>
      <c r="E20" s="18">
        <f>SUM(B20:C20)</f>
        <v>4552.077781440001</v>
      </c>
      <c r="F20" s="21">
        <f>+$F$8+($F$8*$E$15)</f>
        <v>6008.742671500801</v>
      </c>
      <c r="G20" s="21"/>
      <c r="H20" s="21"/>
      <c r="I20" s="18">
        <f>SUM(F20:G20)</f>
        <v>6008.742671500801</v>
      </c>
      <c r="J20" s="21">
        <f>+$J$8+($J$8*$E$15)</f>
        <v>9104.155562880002</v>
      </c>
      <c r="K20" s="21"/>
      <c r="L20" s="21"/>
      <c r="M20" s="18">
        <f>SUM(J20:K20)</f>
        <v>9104.155562880002</v>
      </c>
      <c r="N20" s="72"/>
      <c r="O20" s="63">
        <f>+$O$8+($O$8*$E$15)</f>
        <v>18208.311125760003</v>
      </c>
      <c r="X20" s="50" t="s">
        <v>6</v>
      </c>
    </row>
    <row r="21" spans="1:15" ht="12.75">
      <c r="A21" s="23"/>
      <c r="B21" s="22"/>
      <c r="C21" s="22"/>
      <c r="D21" s="22"/>
      <c r="E21" s="18"/>
      <c r="F21" s="22"/>
      <c r="G21" s="22"/>
      <c r="H21" s="22"/>
      <c r="I21" s="18"/>
      <c r="J21" s="22"/>
      <c r="K21" s="22"/>
      <c r="L21" s="22"/>
      <c r="M21" s="18"/>
      <c r="N21" s="72"/>
      <c r="O21" s="63"/>
    </row>
    <row r="22" spans="1:15" ht="12.75">
      <c r="A22" s="82" t="s">
        <v>34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3"/>
    </row>
    <row r="23" spans="1:15" ht="12.75">
      <c r="A23" s="2" t="s">
        <v>14</v>
      </c>
      <c r="B23" s="21">
        <f>+$B$11+($B$11*$E$15)</f>
        <v>7679.800625</v>
      </c>
      <c r="C23" s="21">
        <f>+T$14</f>
        <v>3026.5</v>
      </c>
      <c r="D23" s="21"/>
      <c r="E23" s="18">
        <f>SUM(B23:C23)</f>
        <v>10706.300625</v>
      </c>
      <c r="F23" s="21">
        <f>+$F$11+($F$11*$E$15)</f>
        <v>10137.336825</v>
      </c>
      <c r="G23" s="21">
        <f>+$T$14</f>
        <v>3026.5</v>
      </c>
      <c r="H23" s="21"/>
      <c r="I23" s="18">
        <f>SUM(F23:G23)</f>
        <v>13163.836825</v>
      </c>
      <c r="J23" s="21">
        <f>+$J$11+($J$11*$E$15)</f>
        <v>15359.60125</v>
      </c>
      <c r="K23" s="21">
        <f>+$R$14</f>
        <v>6053</v>
      </c>
      <c r="L23" s="21"/>
      <c r="M23" s="18">
        <f>SUM(J23:K23)</f>
        <v>21412.60125</v>
      </c>
      <c r="N23" s="72"/>
      <c r="O23" s="63">
        <f>+$O$11+($O$11*$E$15)</f>
        <v>30719.2025</v>
      </c>
    </row>
    <row r="24" spans="1:15" ht="12.75">
      <c r="A24" s="2" t="s">
        <v>15</v>
      </c>
      <c r="B24" s="21">
        <f>+$B$12+($B$12*$E$15)</f>
        <v>15359.60125</v>
      </c>
      <c r="C24" s="21">
        <f>+$T$16</f>
        <v>6053</v>
      </c>
      <c r="D24" s="21"/>
      <c r="E24" s="18">
        <f>SUM(B24:C24)</f>
        <v>21412.60125</v>
      </c>
      <c r="F24" s="21">
        <f>+$F$12+($F$12*$E$15)</f>
        <v>20274.67365</v>
      </c>
      <c r="G24" s="21">
        <f>+$T$16</f>
        <v>6053</v>
      </c>
      <c r="H24" s="21"/>
      <c r="I24" s="18">
        <f>SUM(F24:G24)</f>
        <v>26327.67365</v>
      </c>
      <c r="J24" s="21">
        <f>+$J$12+($J$12*$E$15)</f>
        <v>30719.2025</v>
      </c>
      <c r="K24" s="21">
        <f>+$R$16</f>
        <v>12106</v>
      </c>
      <c r="L24" s="21"/>
      <c r="M24" s="81">
        <f>SUM(J24:K24)</f>
        <v>42825.2025</v>
      </c>
      <c r="N24" s="72"/>
      <c r="O24" s="63">
        <f>+$O$12+($O$12*$E$15)</f>
        <v>61438.405</v>
      </c>
    </row>
    <row r="25" spans="1:15" ht="14.25">
      <c r="A25" s="2" t="s">
        <v>30</v>
      </c>
      <c r="B25" s="21">
        <f>+$B$13+($B$13*$E$15)</f>
        <v>5131.335585600001</v>
      </c>
      <c r="C25" s="21"/>
      <c r="D25" s="21"/>
      <c r="E25" s="18">
        <f>SUM(B25:C25)</f>
        <v>5131.335585600001</v>
      </c>
      <c r="F25" s="21">
        <f>+$F$13+($F$13*$E$15)</f>
        <v>6773.362972992001</v>
      </c>
      <c r="G25" s="21"/>
      <c r="H25" s="21"/>
      <c r="I25" s="18">
        <f>SUM(F25:G25)</f>
        <v>6773.362972992001</v>
      </c>
      <c r="J25" s="21">
        <f>+$J$13+($J$13*$E$15)</f>
        <v>10262.671171200001</v>
      </c>
      <c r="K25" s="21"/>
      <c r="L25" s="21"/>
      <c r="M25" s="18">
        <f>SUM(J25:K25)</f>
        <v>10262.671171200001</v>
      </c>
      <c r="N25" s="72"/>
      <c r="O25" s="63">
        <f>+$O$13+($O$13*$E$15)</f>
        <v>20525.342342400003</v>
      </c>
    </row>
    <row r="26" spans="1:15" ht="13.5" thickBot="1">
      <c r="A26" s="5"/>
      <c r="B26" s="21"/>
      <c r="C26" s="21"/>
      <c r="D26" s="21"/>
      <c r="E26" s="18"/>
      <c r="F26" s="21"/>
      <c r="G26" s="21"/>
      <c r="H26" s="21"/>
      <c r="I26" s="18"/>
      <c r="J26" s="21"/>
      <c r="K26" s="21"/>
      <c r="L26" s="21"/>
      <c r="M26" s="18"/>
      <c r="N26" s="72"/>
      <c r="O26" s="63"/>
    </row>
    <row r="27" spans="1:15" ht="15">
      <c r="A27" s="52" t="s">
        <v>20</v>
      </c>
      <c r="B27" s="38"/>
      <c r="C27" s="51" t="s">
        <v>19</v>
      </c>
      <c r="D27" s="39"/>
      <c r="E27" s="40">
        <v>0.127</v>
      </c>
      <c r="F27" s="39" t="s">
        <v>21</v>
      </c>
      <c r="G27" s="53">
        <v>0.535</v>
      </c>
      <c r="H27" s="53"/>
      <c r="I27" s="47"/>
      <c r="J27" s="34"/>
      <c r="K27" s="34"/>
      <c r="L27" s="34"/>
      <c r="M27" s="35"/>
      <c r="N27" s="36"/>
      <c r="O27" s="67"/>
    </row>
    <row r="28" spans="1:15" ht="12.75">
      <c r="A28" s="33" t="s">
        <v>13</v>
      </c>
      <c r="B28" s="1">
        <v>0.25</v>
      </c>
      <c r="C28" s="8" t="s">
        <v>12</v>
      </c>
      <c r="D28" s="54" t="s">
        <v>22</v>
      </c>
      <c r="E28" s="20" t="s">
        <v>8</v>
      </c>
      <c r="F28" s="1">
        <v>0.33</v>
      </c>
      <c r="G28" s="8" t="s">
        <v>12</v>
      </c>
      <c r="H28" s="54" t="s">
        <v>22</v>
      </c>
      <c r="I28" s="19" t="s">
        <v>8</v>
      </c>
      <c r="J28" s="1">
        <v>0.5</v>
      </c>
      <c r="K28" s="8" t="s">
        <v>12</v>
      </c>
      <c r="L28" s="54" t="s">
        <v>22</v>
      </c>
      <c r="M28" s="20" t="s">
        <v>8</v>
      </c>
      <c r="N28" s="70">
        <v>0.66</v>
      </c>
      <c r="O28" s="60">
        <v>100</v>
      </c>
    </row>
    <row r="29" spans="1:15" ht="12.75">
      <c r="A29" s="24" t="s">
        <v>33</v>
      </c>
      <c r="B29" s="25"/>
      <c r="C29" s="25"/>
      <c r="D29" s="25"/>
      <c r="E29" s="26"/>
      <c r="F29" s="25"/>
      <c r="G29" s="25"/>
      <c r="H29" s="25"/>
      <c r="I29" s="27"/>
      <c r="J29" s="25"/>
      <c r="K29" s="25"/>
      <c r="L29" s="25"/>
      <c r="M29" s="28"/>
      <c r="N29" s="25"/>
      <c r="O29" s="68"/>
    </row>
    <row r="30" spans="1:15" ht="12.75">
      <c r="A30" s="2" t="s">
        <v>14</v>
      </c>
      <c r="B30" s="21">
        <f>+$B$6+($B$6*$E$15)</f>
        <v>6812.855875</v>
      </c>
      <c r="C30" s="21">
        <f>+T$14</f>
        <v>3026.5</v>
      </c>
      <c r="D30" s="21">
        <f>(B30+C30)*$G$27</f>
        <v>5264.055393125001</v>
      </c>
      <c r="E30" s="18">
        <f>SUM(B30:D30)</f>
        <v>15103.411268125</v>
      </c>
      <c r="F30" s="21">
        <f>+$F$6+($F$6*$E$15)</f>
        <v>8992.969755</v>
      </c>
      <c r="G30" s="21">
        <f>+$T$14</f>
        <v>3026.5</v>
      </c>
      <c r="H30" s="21">
        <f>(F30+G30)*$G$27</f>
        <v>6430.416318925</v>
      </c>
      <c r="I30" s="18">
        <f>SUM(F30:H30)</f>
        <v>18449.886073925</v>
      </c>
      <c r="J30" s="21">
        <f>+$J$6+($J$6*$E$15)</f>
        <v>13625.71175</v>
      </c>
      <c r="K30" s="21">
        <f>+$R$14</f>
        <v>6053</v>
      </c>
      <c r="L30" s="21">
        <f>(J30+K30)*$G$27</f>
        <v>10528.110786250001</v>
      </c>
      <c r="M30" s="18">
        <f>SUM(J30:L30)</f>
        <v>30206.82253625</v>
      </c>
      <c r="N30" s="71"/>
      <c r="O30" s="66"/>
    </row>
    <row r="31" spans="1:15" ht="12.75">
      <c r="A31" s="2" t="s">
        <v>15</v>
      </c>
      <c r="B31" s="21">
        <f>+$B$7+($B$7*$E$15)</f>
        <v>13625.71175</v>
      </c>
      <c r="C31" s="21">
        <f>+$T$16</f>
        <v>6053</v>
      </c>
      <c r="D31" s="21">
        <f>(B31+C31)*$G$27</f>
        <v>10528.110786250001</v>
      </c>
      <c r="E31" s="18">
        <f>SUM(B31:D31)</f>
        <v>30206.82253625</v>
      </c>
      <c r="F31" s="21">
        <f>+$F$7+($F$7*$E$15)</f>
        <v>17985.93951</v>
      </c>
      <c r="G31" s="21">
        <f>+$T$16</f>
        <v>6053</v>
      </c>
      <c r="H31" s="21">
        <f>(F31+G31)*$G$27</f>
        <v>12860.83263785</v>
      </c>
      <c r="I31" s="18">
        <f>SUM(F31:H31)</f>
        <v>36899.77214785</v>
      </c>
      <c r="J31" s="21">
        <f>+$J$7+($J$7*$E$15)</f>
        <v>27251.4235</v>
      </c>
      <c r="K31" s="21">
        <f>+$R$16</f>
        <v>12106</v>
      </c>
      <c r="L31" s="21">
        <f>(J31+K31)*$G$27</f>
        <v>21056.221572500002</v>
      </c>
      <c r="M31" s="18">
        <f>SUM(J31:L31)</f>
        <v>60413.6450725</v>
      </c>
      <c r="N31" s="72"/>
      <c r="O31" s="63"/>
    </row>
    <row r="32" spans="1:15" ht="14.25">
      <c r="A32" s="2" t="s">
        <v>30</v>
      </c>
      <c r="B32" s="21">
        <f>+$B$8+($B$8*$E$15)</f>
        <v>4552.077781440001</v>
      </c>
      <c r="C32" s="21"/>
      <c r="D32" s="21">
        <f>(B32+C32)*$G$27</f>
        <v>2435.3616130704004</v>
      </c>
      <c r="E32" s="18">
        <f>SUM(B32:D32)</f>
        <v>6987.439394510401</v>
      </c>
      <c r="F32" s="21">
        <f>+$F$8+($F$8*$E$15)</f>
        <v>6008.742671500801</v>
      </c>
      <c r="G32" s="21"/>
      <c r="H32" s="21">
        <f>(F32+G32)*$G$27</f>
        <v>3214.6773292529288</v>
      </c>
      <c r="I32" s="18">
        <f>SUM(F32:H32)</f>
        <v>9223.42000075373</v>
      </c>
      <c r="J32" s="21">
        <f>+$J$8+($J$8*$E$15)</f>
        <v>9104.155562880002</v>
      </c>
      <c r="K32" s="21"/>
      <c r="L32" s="21">
        <f>(J32+K32)*$G$27</f>
        <v>4870.723226140801</v>
      </c>
      <c r="M32" s="18">
        <f>SUM(J32:L32)</f>
        <v>13974.878789020802</v>
      </c>
      <c r="N32" s="72"/>
      <c r="O32" s="63"/>
    </row>
    <row r="33" spans="1:15" ht="12.75">
      <c r="A33" s="23"/>
      <c r="B33" s="22"/>
      <c r="C33" s="22"/>
      <c r="D33" s="22"/>
      <c r="E33" s="18"/>
      <c r="F33" s="22"/>
      <c r="G33" s="22"/>
      <c r="H33" s="22"/>
      <c r="I33" s="18"/>
      <c r="J33" s="22"/>
      <c r="K33" s="22"/>
      <c r="L33" s="22"/>
      <c r="M33" s="18"/>
      <c r="N33" s="72"/>
      <c r="O33" s="63"/>
    </row>
    <row r="34" spans="1:15" ht="12.75">
      <c r="A34" s="5"/>
      <c r="B34" s="21"/>
      <c r="C34" s="21"/>
      <c r="D34" s="21"/>
      <c r="E34" s="18"/>
      <c r="F34" s="21"/>
      <c r="G34" s="21"/>
      <c r="H34" s="21"/>
      <c r="I34" s="18"/>
      <c r="J34" s="21"/>
      <c r="K34" s="21"/>
      <c r="L34" s="21"/>
      <c r="M34" s="18"/>
      <c r="N34" s="72"/>
      <c r="O34" s="63"/>
    </row>
    <row r="35" spans="1:15" ht="12.75">
      <c r="A35" s="82" t="s">
        <v>34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3"/>
    </row>
    <row r="36" spans="1:15" ht="12.75">
      <c r="A36" s="2" t="s">
        <v>14</v>
      </c>
      <c r="B36" s="21">
        <f>+$B$11+($B$11*$E$15)</f>
        <v>7679.800625</v>
      </c>
      <c r="C36" s="21">
        <f>+T$14</f>
        <v>3026.5</v>
      </c>
      <c r="D36" s="21">
        <f>(B36+C36)*$G$27</f>
        <v>5727.870834375</v>
      </c>
      <c r="E36" s="18">
        <f>SUM(B36:D36)</f>
        <v>16434.171459375</v>
      </c>
      <c r="F36" s="21">
        <f>+$F$11+($F$11*$E$15)</f>
        <v>10137.336825</v>
      </c>
      <c r="G36" s="21">
        <f>+$T$14</f>
        <v>3026.5</v>
      </c>
      <c r="H36" s="21">
        <f>(F36+G36)*$G$27</f>
        <v>7042.652701375001</v>
      </c>
      <c r="I36" s="18">
        <f>SUM(F36:H36)</f>
        <v>20206.489526375</v>
      </c>
      <c r="J36" s="21">
        <f>+$J$11+($J$11*$E$15)</f>
        <v>15359.60125</v>
      </c>
      <c r="K36" s="21">
        <f>+$R$14</f>
        <v>6053</v>
      </c>
      <c r="L36" s="21">
        <f>(J36+K36)*$G$27</f>
        <v>11455.74166875</v>
      </c>
      <c r="M36" s="18">
        <f>SUM(J36:L36)</f>
        <v>32868.34291875</v>
      </c>
      <c r="N36" s="72"/>
      <c r="O36" s="63"/>
    </row>
    <row r="37" spans="1:15" ht="12.75">
      <c r="A37" s="2" t="s">
        <v>15</v>
      </c>
      <c r="B37" s="21">
        <f>+$B$12+($B$12*$E$15)</f>
        <v>15359.60125</v>
      </c>
      <c r="C37" s="21">
        <f>+$T$16</f>
        <v>6053</v>
      </c>
      <c r="D37" s="21">
        <f>(B37+C37)*$G$27</f>
        <v>11455.74166875</v>
      </c>
      <c r="E37" s="18">
        <f>SUM(B37:D37)</f>
        <v>32868.34291875</v>
      </c>
      <c r="F37" s="21">
        <f>+$F$12+($F$12*$E$15)</f>
        <v>20274.67365</v>
      </c>
      <c r="G37" s="21">
        <f>+$T$16</f>
        <v>6053</v>
      </c>
      <c r="H37" s="21">
        <f>(F37+G37)*$G$27</f>
        <v>14085.305402750002</v>
      </c>
      <c r="I37" s="18">
        <f>SUM(F37:H37)</f>
        <v>40412.97905275</v>
      </c>
      <c r="J37" s="21">
        <f>+$J$12+($J$12*$E$15)</f>
        <v>30719.2025</v>
      </c>
      <c r="K37" s="21">
        <f>+$R$16</f>
        <v>12106</v>
      </c>
      <c r="L37" s="21">
        <f>(J37+K37)*$G$27</f>
        <v>22911.4833375</v>
      </c>
      <c r="M37" s="18">
        <f>SUM(J37:L37)</f>
        <v>65736.6858375</v>
      </c>
      <c r="N37" s="72"/>
      <c r="O37" s="63"/>
    </row>
    <row r="38" spans="1:15" ht="14.25">
      <c r="A38" s="2" t="s">
        <v>30</v>
      </c>
      <c r="B38" s="21">
        <f>+$B$13+($B$13*$E$15)</f>
        <v>5131.335585600001</v>
      </c>
      <c r="C38" s="21"/>
      <c r="D38" s="21">
        <f>(B38+C38)*$G$27</f>
        <v>2745.2645382960004</v>
      </c>
      <c r="E38" s="18">
        <f>SUM(B38:D38)</f>
        <v>7876.600123896002</v>
      </c>
      <c r="F38" s="21">
        <f>+$F$13+($F$13*$E$15)</f>
        <v>6773.362972992001</v>
      </c>
      <c r="G38" s="21"/>
      <c r="H38" s="21">
        <f>(F38+G38)*$G$27</f>
        <v>3623.749190550721</v>
      </c>
      <c r="I38" s="18">
        <f>SUM(F38:H38)</f>
        <v>10397.112163542723</v>
      </c>
      <c r="J38" s="21">
        <f>+$J$13+($J$13*$E$15)</f>
        <v>10262.671171200001</v>
      </c>
      <c r="K38" s="21"/>
      <c r="L38" s="21">
        <f>(J38+K38)*$G$27</f>
        <v>5490.529076592001</v>
      </c>
      <c r="M38" s="18">
        <f>SUM(J38:L38)</f>
        <v>15753.200247792003</v>
      </c>
      <c r="N38" s="72"/>
      <c r="O38" s="63"/>
    </row>
    <row r="39" spans="1:15" ht="12.75">
      <c r="A39" s="5"/>
      <c r="B39" s="21"/>
      <c r="C39" s="21"/>
      <c r="D39" s="21"/>
      <c r="E39" s="18"/>
      <c r="F39" s="21"/>
      <c r="G39" s="21"/>
      <c r="H39" s="21"/>
      <c r="I39" s="18"/>
      <c r="J39" s="21"/>
      <c r="K39" s="21"/>
      <c r="L39" s="21"/>
      <c r="M39" s="18"/>
      <c r="N39" s="72"/>
      <c r="O39" s="63"/>
    </row>
    <row r="40" ht="13.5">
      <c r="A40" s="55" t="s">
        <v>23</v>
      </c>
    </row>
    <row r="41" ht="15">
      <c r="A41" s="56" t="s">
        <v>24</v>
      </c>
    </row>
    <row r="42" ht="15">
      <c r="A42" s="57" t="s">
        <v>25</v>
      </c>
    </row>
  </sheetData>
  <sheetProtection/>
  <mergeCells count="5">
    <mergeCell ref="A35:O35"/>
    <mergeCell ref="A5:O5"/>
    <mergeCell ref="A10:O10"/>
    <mergeCell ref="A17:O17"/>
    <mergeCell ref="A22:O2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ABE Mathieson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Shevchuk, Darren S - (shevchuk)</cp:lastModifiedBy>
  <cp:lastPrinted>2019-02-25T21:29:48Z</cp:lastPrinted>
  <dcterms:created xsi:type="dcterms:W3CDTF">2003-01-14T23:18:28Z</dcterms:created>
  <dcterms:modified xsi:type="dcterms:W3CDTF">2021-12-09T15:12:21Z</dcterms:modified>
  <cp:category/>
  <cp:version/>
  <cp:contentType/>
  <cp:contentStatus/>
</cp:coreProperties>
</file>